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0" windowWidth="11970" windowHeight="3645" activeTab="0"/>
  </bookViews>
  <sheets>
    <sheet name="Wheels_BMW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Shawn D. Doughtie</author>
  </authors>
  <commentList>
    <comment ref="O1" authorId="0">
      <text>
        <r>
          <rPr>
            <b/>
            <sz val="8"/>
            <rFont val="Tahoma"/>
            <family val="0"/>
          </rPr>
          <t xml:space="preserve">Gap for </t>
        </r>
        <r>
          <rPr>
            <b/>
            <sz val="8"/>
            <color indexed="10"/>
            <rFont val="Tahoma"/>
            <family val="2"/>
          </rPr>
          <t xml:space="preserve">FRONT AXLE </t>
        </r>
        <r>
          <rPr>
            <b/>
            <sz val="8"/>
            <rFont val="Tahoma"/>
            <family val="0"/>
          </rPr>
          <t>ONLY – tire to strut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Gap for </t>
        </r>
        <r>
          <rPr>
            <b/>
            <sz val="8"/>
            <color indexed="10"/>
            <rFont val="Tahoma"/>
            <family val="2"/>
          </rPr>
          <t>F</t>
        </r>
        <r>
          <rPr>
            <b/>
            <sz val="8"/>
            <color indexed="10"/>
            <rFont val="Tahoma"/>
            <family val="0"/>
          </rPr>
          <t xml:space="preserve">RONT AXLE </t>
        </r>
        <r>
          <rPr>
            <b/>
            <sz val="8"/>
            <rFont val="Tahoma"/>
            <family val="0"/>
          </rPr>
          <t xml:space="preserve">ONLY – wheel to strut
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Spacer Thickness
</t>
        </r>
      </text>
    </comment>
    <comment ref="J1" authorId="0">
      <text>
        <r>
          <rPr>
            <b/>
            <sz val="8"/>
            <rFont val="Tahoma"/>
            <family val="0"/>
          </rPr>
          <t xml:space="preserve">Measured Section Width for this particular wheel/tire combo.  Specifically measured cases are in </t>
        </r>
        <r>
          <rPr>
            <b/>
            <sz val="8"/>
            <color indexed="57"/>
            <rFont val="Tahoma"/>
            <family val="2"/>
          </rPr>
          <t>BOLD GREEN</t>
        </r>
        <r>
          <rPr>
            <b/>
            <sz val="8"/>
            <rFont val="Tahoma"/>
            <family val="0"/>
          </rPr>
          <t>, otherwise this number = DSW.</t>
        </r>
      </text>
    </comment>
    <comment ref="I1" authorId="0">
      <text>
        <r>
          <rPr>
            <b/>
            <sz val="8"/>
            <rFont val="Tahoma"/>
            <family val="0"/>
          </rPr>
          <t>Design Section Width as stated on tire sidewall.</t>
        </r>
      </text>
    </comment>
    <comment ref="K1" authorId="0">
      <text>
        <r>
          <rPr>
            <b/>
            <sz val="8"/>
            <rFont val="Tahoma"/>
            <family val="0"/>
          </rPr>
          <t>How much the tire hangs over the wheel edge.  This takes into account the average thickness of the rim.  Is dependent upon whether the MSW is measured or = DSW due to lack of data.</t>
        </r>
      </text>
    </comment>
    <comment ref="U1" authorId="0">
      <text>
        <r>
          <rPr>
            <b/>
            <sz val="8"/>
            <rFont val="Tahoma"/>
            <family val="0"/>
          </rPr>
          <t>Intended to calculate Scrub Radius changes; not a particularly useful output!</t>
        </r>
      </text>
    </comment>
    <comment ref="L1" authorId="0">
      <text>
        <r>
          <rPr>
            <b/>
            <sz val="8"/>
            <rFont val="Tahoma"/>
            <family val="0"/>
          </rPr>
          <t>Back Spacing - Wheel</t>
        </r>
      </text>
    </comment>
    <comment ref="N1" authorId="0">
      <text>
        <r>
          <rPr>
            <b/>
            <sz val="8"/>
            <rFont val="Tahoma"/>
            <family val="0"/>
          </rPr>
          <t>Back Spacing - Tire</t>
        </r>
      </text>
    </comment>
    <comment ref="P1" authorId="0">
      <text>
        <r>
          <rPr>
            <b/>
            <sz val="8"/>
            <rFont val="Tahoma"/>
            <family val="0"/>
          </rPr>
          <t>Front Spacing - Wheel</t>
        </r>
      </text>
    </comment>
    <comment ref="Q1" authorId="0">
      <text>
        <r>
          <rPr>
            <b/>
            <sz val="8"/>
            <rFont val="Tahoma"/>
            <family val="0"/>
          </rPr>
          <t>Front Spacing - Tire</t>
        </r>
      </text>
    </comment>
    <comment ref="R1" authorId="0">
      <text>
        <r>
          <rPr>
            <b/>
            <sz val="8"/>
            <rFont val="Tahoma"/>
            <family val="0"/>
          </rPr>
          <t xml:space="preserve">Gap for Tire to Fender lip for </t>
        </r>
        <r>
          <rPr>
            <b/>
            <sz val="8"/>
            <color indexed="10"/>
            <rFont val="Tahoma"/>
            <family val="0"/>
          </rPr>
          <t>REAR AXLE</t>
        </r>
        <r>
          <rPr>
            <b/>
            <sz val="8"/>
            <rFont val="Tahoma"/>
            <family val="0"/>
          </rPr>
          <t xml:space="preserve"> ONLY</t>
        </r>
      </text>
    </comment>
  </commentList>
</comments>
</file>

<file path=xl/sharedStrings.xml><?xml version="1.0" encoding="utf-8"?>
<sst xmlns="http://schemas.openxmlformats.org/spreadsheetml/2006/main" count="128" uniqueCount="83">
  <si>
    <t>DC</t>
  </si>
  <si>
    <t>Kit</t>
  </si>
  <si>
    <t>ZJB3</t>
  </si>
  <si>
    <t>Ecco</t>
  </si>
  <si>
    <t>Radon</t>
  </si>
  <si>
    <t>5/D, 5/H, 7/1, 7/G, (max.173KW)</t>
  </si>
  <si>
    <t>AE6918B</t>
  </si>
  <si>
    <t>AR6920B</t>
  </si>
  <si>
    <t>ARS915B</t>
  </si>
  <si>
    <t>P/N</t>
  </si>
  <si>
    <t>AEZ</t>
  </si>
  <si>
    <t>TSW</t>
  </si>
  <si>
    <t>Seemed to stick out awfully far w/ Dad's M3 wheels</t>
  </si>
  <si>
    <t>BMW</t>
  </si>
  <si>
    <t>E34 Stock</t>
  </si>
  <si>
    <t>E28 M5</t>
  </si>
  <si>
    <t>E34 M5</t>
  </si>
  <si>
    <t>850i</t>
  </si>
  <si>
    <t>Comments</t>
  </si>
  <si>
    <t>http://www.gis.nsw.gov.au/staff/rnott/bmw/BMWText/technical/TireUpgradesOfThe80s.html</t>
  </si>
  <si>
    <t>http://www.diac.com/~cguy1/bmw/text/E28_Brake_FAQ.html</t>
  </si>
  <si>
    <t>http://home.att.net/~ebaines/digest.htm</t>
  </si>
  <si>
    <t>E38 750iL</t>
  </si>
  <si>
    <r>
      <t>BS</t>
    </r>
    <r>
      <rPr>
        <b/>
        <sz val="8"/>
        <rFont val="Arial"/>
        <family val="2"/>
      </rPr>
      <t xml:space="preserve"> (in)</t>
    </r>
  </si>
  <si>
    <r>
      <t>FS</t>
    </r>
    <r>
      <rPr>
        <b/>
        <sz val="8"/>
        <rFont val="Arial"/>
        <family val="2"/>
      </rPr>
      <t xml:space="preserve"> (in)</t>
    </r>
  </si>
  <si>
    <t>BBS</t>
  </si>
  <si>
    <t>RK</t>
  </si>
  <si>
    <t>Tire Over</t>
  </si>
  <si>
    <t>Hock R</t>
  </si>
  <si>
    <t>RX</t>
  </si>
  <si>
    <t>Gap Whl</t>
  </si>
  <si>
    <t>Gap Tire</t>
  </si>
  <si>
    <t>MM</t>
  </si>
  <si>
    <t>MM 11</t>
  </si>
  <si>
    <t>MAS</t>
  </si>
  <si>
    <t>M5 replica</t>
  </si>
  <si>
    <t>Discount Tire website</t>
  </si>
  <si>
    <t>E46 replica</t>
  </si>
  <si>
    <t>BBS RK rep</t>
  </si>
  <si>
    <t>18mm spacers!; http://forums.roadfly.com/e28/messages/archive/msgsy2000w32/21757.html</t>
  </si>
  <si>
    <t>E34</t>
  </si>
  <si>
    <t>http://forums.roadfly.com/e28/messages/archive/msgsy2000w20/15970.html</t>
  </si>
  <si>
    <t>http://forums.roadfly.com/e28/messages/archive/msgsy2000w32/21757.html</t>
  </si>
  <si>
    <t>22mm spacer required as per nascarplace.com</t>
  </si>
  <si>
    <t>E28 TRX</t>
  </si>
  <si>
    <t>Niche</t>
  </si>
  <si>
    <t>Pultec</t>
  </si>
  <si>
    <t>check E28 archives</t>
  </si>
  <si>
    <t>18mm spacer required on front, Tire Rack includes it front &amp; back</t>
  </si>
  <si>
    <t>B/F %</t>
  </si>
  <si>
    <t>Track F</t>
  </si>
  <si>
    <t>Track R</t>
  </si>
  <si>
    <t>Track R %</t>
  </si>
  <si>
    <t>Track F %</t>
  </si>
  <si>
    <t>N/A</t>
  </si>
  <si>
    <t>Antera</t>
  </si>
  <si>
    <t>http://forums.roadfly.com/e28/messages/messages/29429.html (Bob G.)</t>
  </si>
  <si>
    <t>Rob Anderson's combo in front</t>
  </si>
  <si>
    <t>Rob Anderson's combo in rear</t>
  </si>
  <si>
    <t>Wheel MFR</t>
  </si>
  <si>
    <t>Wheel Model</t>
  </si>
  <si>
    <t>Tire MFR</t>
  </si>
  <si>
    <t>Tire Design</t>
  </si>
  <si>
    <t>B %</t>
  </si>
  <si>
    <t>F %</t>
  </si>
  <si>
    <t>Wt (lb)</t>
  </si>
  <si>
    <r>
      <t>BST</t>
    </r>
    <r>
      <rPr>
        <b/>
        <sz val="8"/>
        <rFont val="Arial"/>
        <family val="2"/>
      </rPr>
      <t xml:space="preserve"> (in)</t>
    </r>
  </si>
  <si>
    <r>
      <t>FST</t>
    </r>
    <r>
      <rPr>
        <b/>
        <sz val="8"/>
        <rFont val="Arial"/>
        <family val="2"/>
      </rPr>
      <t xml:space="preserve"> (in)</t>
    </r>
  </si>
  <si>
    <r>
      <t>DSW</t>
    </r>
    <r>
      <rPr>
        <b/>
        <sz val="8"/>
        <rFont val="Arial"/>
        <family val="2"/>
      </rPr>
      <t xml:space="preserve"> (mm)</t>
    </r>
  </si>
  <si>
    <t>Michelin</t>
  </si>
  <si>
    <t>TRX</t>
  </si>
  <si>
    <t>Yokohama</t>
  </si>
  <si>
    <t>AVS Sport</t>
  </si>
  <si>
    <r>
      <t>D</t>
    </r>
    <r>
      <rPr>
        <b/>
        <sz val="8"/>
        <rFont val="Arial"/>
        <family val="2"/>
      </rPr>
      <t xml:space="preserve"> (in)</t>
    </r>
  </si>
  <si>
    <r>
      <t>W</t>
    </r>
    <r>
      <rPr>
        <b/>
        <sz val="8"/>
        <rFont val="Arial"/>
        <family val="2"/>
      </rPr>
      <t xml:space="preserve"> (in)</t>
    </r>
  </si>
  <si>
    <r>
      <t>OFF</t>
    </r>
    <r>
      <rPr>
        <b/>
        <sz val="8"/>
        <rFont val="Arial"/>
        <family val="2"/>
      </rPr>
      <t xml:space="preserve"> (mm)</t>
    </r>
  </si>
  <si>
    <r>
      <t>SP</t>
    </r>
    <r>
      <rPr>
        <b/>
        <sz val="8"/>
        <rFont val="Arial"/>
        <family val="2"/>
      </rPr>
      <t xml:space="preserve"> (mm)</t>
    </r>
  </si>
  <si>
    <r>
      <t>MSW</t>
    </r>
    <r>
      <rPr>
        <b/>
        <sz val="8"/>
        <rFont val="Arial"/>
        <family val="2"/>
      </rPr>
      <t xml:space="preserve"> (mm)</t>
    </r>
  </si>
  <si>
    <t>http://forums.roadfly.com/e28/messages/messages/27274.html; "MSW" from BBS RK &amp; Yoko AVS combo, assumed to be same for this combo</t>
  </si>
  <si>
    <t>"MSW" from BBS RK &amp; Yoko AVS combo, assumed to be same for this combo</t>
  </si>
  <si>
    <t>My measurements.  Rear gap to fender lip was measured at tire centerline.</t>
  </si>
  <si>
    <t>Dunlop</t>
  </si>
  <si>
    <t>D60A2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</si>
</sst>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[Red]\(0.0\)"/>
    <numFmt numFmtId="166" formatCode="0.00_);[Red]\(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7"/>
      <name val="Tahoma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2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2" xfId="0" applyNumberFormat="1" applyFill="1" applyBorder="1" applyAlignment="1">
      <alignment/>
    </xf>
    <xf numFmtId="166" fontId="2" fillId="0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 vertical="center" wrapText="1"/>
      <protection/>
    </xf>
    <xf numFmtId="2" fontId="0" fillId="3" borderId="2" xfId="0" applyNumberFormat="1" applyFill="1" applyBorder="1" applyAlignment="1" applyProtection="1">
      <alignment horizontal="center"/>
      <protection/>
    </xf>
    <xf numFmtId="2" fontId="0" fillId="0" borderId="2" xfId="0" applyNumberFormat="1" applyFill="1" applyBorder="1" applyAlignment="1" applyProtection="1">
      <alignment horizontal="center"/>
      <protection/>
    </xf>
    <xf numFmtId="2" fontId="0" fillId="2" borderId="0" xfId="0" applyNumberFormat="1" applyFill="1" applyAlignment="1" applyProtection="1">
      <alignment horizontal="center"/>
      <protection/>
    </xf>
    <xf numFmtId="2" fontId="0" fillId="3" borderId="2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/>
    </xf>
    <xf numFmtId="0" fontId="10" fillId="4" borderId="2" xfId="0" applyFont="1" applyFill="1" applyBorder="1" applyAlignment="1">
      <alignment horizontal="center"/>
    </xf>
    <xf numFmtId="165" fontId="10" fillId="4" borderId="2" xfId="0" applyNumberFormat="1" applyFont="1" applyFill="1" applyBorder="1" applyAlignment="1">
      <alignment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164" fontId="0" fillId="2" borderId="0" xfId="0" applyNumberForma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90" zoomScaleNormal="90" workbookViewId="0" topLeftCell="A1">
      <pane xSplit="4" ySplit="1" topLeftCell="E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AD20" sqref="AD20"/>
    </sheetView>
  </sheetViews>
  <sheetFormatPr defaultColWidth="9.140625" defaultRowHeight="12.75"/>
  <cols>
    <col min="1" max="1" width="6.7109375" style="38" customWidth="1"/>
    <col min="2" max="2" width="11.421875" style="1" customWidth="1"/>
    <col min="3" max="3" width="4.7109375" style="9" customWidth="1"/>
    <col min="4" max="4" width="4.7109375" style="10" customWidth="1"/>
    <col min="5" max="6" width="5.28125" style="9" bestFit="1" customWidth="1"/>
    <col min="7" max="7" width="10.421875" style="36" bestFit="1" customWidth="1"/>
    <col min="8" max="8" width="9.8515625" style="36" bestFit="1" customWidth="1"/>
    <col min="9" max="9" width="5.8515625" style="9" bestFit="1" customWidth="1"/>
    <col min="10" max="10" width="5.7109375" style="39" customWidth="1"/>
    <col min="11" max="11" width="5.421875" style="16" customWidth="1"/>
    <col min="12" max="12" width="4.7109375" style="48" customWidth="1"/>
    <col min="13" max="13" width="4.7109375" style="11" customWidth="1"/>
    <col min="14" max="14" width="4.7109375" style="22" customWidth="1"/>
    <col min="15" max="15" width="5.00390625" style="11" bestFit="1" customWidth="1"/>
    <col min="16" max="17" width="4.7109375" style="2" customWidth="1"/>
    <col min="18" max="18" width="4.7109375" style="11" customWidth="1"/>
    <col min="19" max="19" width="4.7109375" style="26" hidden="1" customWidth="1"/>
    <col min="20" max="20" width="4.7109375" style="22" hidden="1" customWidth="1"/>
    <col min="21" max="21" width="4.7109375" style="17" hidden="1" customWidth="1"/>
    <col min="22" max="22" width="5.57421875" style="2" hidden="1" customWidth="1"/>
    <col min="23" max="23" width="5.57421875" style="17" hidden="1" customWidth="1"/>
    <col min="24" max="24" width="5.57421875" style="2" hidden="1" customWidth="1"/>
    <col min="25" max="25" width="5.7109375" style="17" hidden="1" customWidth="1"/>
    <col min="26" max="26" width="10.421875" style="1" hidden="1" customWidth="1"/>
    <col min="27" max="27" width="4.7109375" style="2" hidden="1" customWidth="1"/>
    <col min="28" max="28" width="5.140625" style="1" hidden="1" customWidth="1"/>
    <col min="29" max="29" width="4.57421875" style="2" hidden="1" customWidth="1"/>
    <col min="30" max="30" width="75.421875" style="1" bestFit="1" customWidth="1"/>
    <col min="31" max="16384" width="9.140625" style="1" customWidth="1"/>
  </cols>
  <sheetData>
    <row r="1" spans="1:30" s="8" customFormat="1" ht="51.75" thickBot="1">
      <c r="A1" s="6" t="s">
        <v>59</v>
      </c>
      <c r="B1" s="6" t="s">
        <v>60</v>
      </c>
      <c r="C1" s="6" t="s">
        <v>73</v>
      </c>
      <c r="D1" s="7" t="s">
        <v>74</v>
      </c>
      <c r="E1" s="6" t="s">
        <v>75</v>
      </c>
      <c r="F1" s="6" t="s">
        <v>76</v>
      </c>
      <c r="G1" s="6" t="s">
        <v>61</v>
      </c>
      <c r="H1" s="6" t="s">
        <v>62</v>
      </c>
      <c r="I1" s="6" t="s">
        <v>68</v>
      </c>
      <c r="J1" s="6" t="s">
        <v>77</v>
      </c>
      <c r="K1" s="33" t="s">
        <v>27</v>
      </c>
      <c r="L1" s="46" t="s">
        <v>23</v>
      </c>
      <c r="M1" s="33" t="s">
        <v>30</v>
      </c>
      <c r="N1" s="20" t="s">
        <v>66</v>
      </c>
      <c r="O1" s="33" t="s">
        <v>31</v>
      </c>
      <c r="P1" s="7" t="s">
        <v>24</v>
      </c>
      <c r="Q1" s="7" t="s">
        <v>67</v>
      </c>
      <c r="R1" s="33" t="s">
        <v>31</v>
      </c>
      <c r="S1" s="23" t="s">
        <v>63</v>
      </c>
      <c r="T1" s="20" t="s">
        <v>64</v>
      </c>
      <c r="U1" s="34" t="s">
        <v>49</v>
      </c>
      <c r="V1" s="29" t="s">
        <v>50</v>
      </c>
      <c r="W1" s="13" t="s">
        <v>53</v>
      </c>
      <c r="X1" s="29" t="s">
        <v>51</v>
      </c>
      <c r="Y1" s="13" t="s">
        <v>52</v>
      </c>
      <c r="Z1" s="6" t="s">
        <v>9</v>
      </c>
      <c r="AA1" s="7" t="s">
        <v>0</v>
      </c>
      <c r="AB1" s="6" t="s">
        <v>1</v>
      </c>
      <c r="AC1" s="7" t="s">
        <v>65</v>
      </c>
      <c r="AD1" s="6" t="s">
        <v>18</v>
      </c>
    </row>
    <row r="2" spans="1:30" ht="12.75">
      <c r="A2" s="37" t="s">
        <v>13</v>
      </c>
      <c r="B2" s="4" t="s">
        <v>14</v>
      </c>
      <c r="C2" s="41">
        <v>15</v>
      </c>
      <c r="D2" s="42">
        <v>7</v>
      </c>
      <c r="E2" s="41">
        <v>20</v>
      </c>
      <c r="F2" s="41">
        <v>0</v>
      </c>
      <c r="G2" s="35" t="s">
        <v>81</v>
      </c>
      <c r="H2" s="35" t="s">
        <v>82</v>
      </c>
      <c r="I2" s="40">
        <v>215</v>
      </c>
      <c r="J2" s="44">
        <v>230</v>
      </c>
      <c r="K2" s="15">
        <f aca="true" t="shared" si="0" ref="K2:K28">(J2/(25.4)-(D2+1))/2</f>
        <v>0.5275590551181102</v>
      </c>
      <c r="L2" s="47">
        <f>((E2-F2)/25.4)+(D2/2)+0.5</f>
        <v>4.78740157480315</v>
      </c>
      <c r="M2" s="45">
        <v>0.6875</v>
      </c>
      <c r="N2" s="5">
        <f aca="true" t="shared" si="1" ref="N2:N28">((E2-F2)/25.4)+((J2/2)/25.4)</f>
        <v>5.31496062992126</v>
      </c>
      <c r="O2" s="45">
        <v>0.375</v>
      </c>
      <c r="P2" s="14">
        <f>D2+1-L2</f>
        <v>3.21259842519685</v>
      </c>
      <c r="Q2" s="14">
        <f aca="true" t="shared" si="2" ref="Q2:Q28">(J2/25.4)-N2</f>
        <v>3.74015748031496</v>
      </c>
      <c r="R2" s="45">
        <v>0.125</v>
      </c>
      <c r="S2" s="24">
        <f aca="true" t="shared" si="3" ref="S2:S28">(((E2-F2)/25.4)+(D2/2))/D2</f>
        <v>0.6124859392575929</v>
      </c>
      <c r="T2" s="27">
        <f aca="true" t="shared" si="4" ref="T2:T28">(-((E2-F2)/25.4)+(D2/2))/D2</f>
        <v>0.3875140607424072</v>
      </c>
      <c r="U2" s="28">
        <f>S2/T2</f>
        <v>1.5805515239477506</v>
      </c>
      <c r="V2" s="30">
        <f>($V$4)-(2*$P$4)+2*P2</f>
        <v>56.957480314960634</v>
      </c>
      <c r="W2" s="31">
        <f>(((($V$4)-(2*$P$4)+2*P2)/($V$4))-1)*100</f>
        <v>1.1678158347435907</v>
      </c>
      <c r="X2" s="30">
        <f>($X$4)-(2*$P$4)+2*P2</f>
        <v>58.55748031496063</v>
      </c>
      <c r="Y2" s="31">
        <f>(((($X$4)-(2*$P$4)+2*P2)/($X$4))-1)*100</f>
        <v>1.1355445854242419</v>
      </c>
      <c r="Z2" s="4"/>
      <c r="AA2" s="3"/>
      <c r="AB2" s="4"/>
      <c r="AC2" s="5"/>
      <c r="AD2" s="4" t="s">
        <v>80</v>
      </c>
    </row>
    <row r="3" spans="1:30" ht="12.75">
      <c r="A3" s="37" t="s">
        <v>13</v>
      </c>
      <c r="B3" s="4" t="s">
        <v>44</v>
      </c>
      <c r="C3" s="42">
        <v>15.3</v>
      </c>
      <c r="D3" s="42">
        <v>6.5</v>
      </c>
      <c r="E3" s="41">
        <v>22</v>
      </c>
      <c r="F3" s="41">
        <v>0</v>
      </c>
      <c r="G3" s="35" t="s">
        <v>69</v>
      </c>
      <c r="H3" s="35" t="s">
        <v>70</v>
      </c>
      <c r="I3" s="40">
        <v>200</v>
      </c>
      <c r="J3" s="44">
        <v>210</v>
      </c>
      <c r="K3" s="15">
        <f t="shared" si="0"/>
        <v>0.3838582677165361</v>
      </c>
      <c r="L3" s="47">
        <f>((E3-F3)/25.4)+(D3/2)+0.5</f>
        <v>4.616141732283465</v>
      </c>
      <c r="M3" s="12">
        <f aca="true" t="shared" si="5" ref="M3:M28">$L$2+$M$2-L3</f>
        <v>0.8587598425196852</v>
      </c>
      <c r="N3" s="5">
        <f t="shared" si="1"/>
        <v>5.000000000000001</v>
      </c>
      <c r="O3" s="12">
        <f>$N$2+$O$2-N3</f>
        <v>0.6899606299212593</v>
      </c>
      <c r="P3" s="5">
        <f>D3+1-L3</f>
        <v>2.883858267716535</v>
      </c>
      <c r="Q3" s="14">
        <f t="shared" si="2"/>
        <v>3.2677165354330713</v>
      </c>
      <c r="R3" s="12">
        <f>$Q$2+$R$2-Q3</f>
        <v>0.5974409448818889</v>
      </c>
      <c r="S3" s="25">
        <f>(((E3-F3)/25.4)+(D3/2))/D3</f>
        <v>0.6332525741974562</v>
      </c>
      <c r="T3" s="21">
        <f>(-((E3-F3)/25.4)+(D3/2))/D3</f>
        <v>0.3667474258025439</v>
      </c>
      <c r="U3" s="21">
        <f>S3/T3</f>
        <v>1.7266721717588773</v>
      </c>
      <c r="V3" s="43">
        <v>56.3</v>
      </c>
      <c r="W3" s="32" t="s">
        <v>54</v>
      </c>
      <c r="X3" s="43">
        <v>57.9</v>
      </c>
      <c r="Y3" s="32" t="s">
        <v>54</v>
      </c>
      <c r="Z3" s="4"/>
      <c r="AA3" s="3"/>
      <c r="AB3" s="4"/>
      <c r="AC3" s="5"/>
      <c r="AD3" s="4" t="s">
        <v>21</v>
      </c>
    </row>
    <row r="4" spans="1:30" ht="12.75">
      <c r="A4" s="37" t="s">
        <v>13</v>
      </c>
      <c r="B4" s="4" t="s">
        <v>44</v>
      </c>
      <c r="C4" s="42">
        <v>15.3</v>
      </c>
      <c r="D4" s="42">
        <v>6.5</v>
      </c>
      <c r="E4" s="41">
        <v>22</v>
      </c>
      <c r="F4" s="41">
        <v>0</v>
      </c>
      <c r="G4" s="35" t="s">
        <v>69</v>
      </c>
      <c r="H4" s="35" t="s">
        <v>70</v>
      </c>
      <c r="I4" s="40">
        <v>220</v>
      </c>
      <c r="J4" s="44">
        <v>230</v>
      </c>
      <c r="K4" s="15">
        <f t="shared" si="0"/>
        <v>0.7775590551181102</v>
      </c>
      <c r="L4" s="47">
        <f aca="true" t="shared" si="6" ref="L4:L28">((E4-F4)/25.4)+(D4/2)+0.5</f>
        <v>4.616141732283465</v>
      </c>
      <c r="M4" s="12">
        <f t="shared" si="5"/>
        <v>0.8587598425196852</v>
      </c>
      <c r="N4" s="5">
        <f t="shared" si="1"/>
        <v>5.393700787401575</v>
      </c>
      <c r="O4" s="12">
        <f>$N$2+$O$2-N4</f>
        <v>0.2962598425196852</v>
      </c>
      <c r="P4" s="5">
        <f aca="true" t="shared" si="7" ref="P4:P28">D4+1-L4</f>
        <v>2.883858267716535</v>
      </c>
      <c r="Q4" s="14">
        <f t="shared" si="2"/>
        <v>3.6614173228346454</v>
      </c>
      <c r="R4" s="12">
        <f>$Q$2+$R$2-Q4</f>
        <v>0.20374015748031482</v>
      </c>
      <c r="S4" s="25">
        <f t="shared" si="3"/>
        <v>0.6332525741974562</v>
      </c>
      <c r="T4" s="21">
        <f t="shared" si="4"/>
        <v>0.3667474258025439</v>
      </c>
      <c r="U4" s="21">
        <f aca="true" t="shared" si="8" ref="U4:U28">S4/T4</f>
        <v>1.7266721717588773</v>
      </c>
      <c r="V4" s="43">
        <v>56.3</v>
      </c>
      <c r="W4" s="32" t="s">
        <v>54</v>
      </c>
      <c r="X4" s="43">
        <v>57.9</v>
      </c>
      <c r="Y4" s="32" t="s">
        <v>54</v>
      </c>
      <c r="Z4" s="4"/>
      <c r="AA4" s="3"/>
      <c r="AB4" s="4"/>
      <c r="AC4" s="5"/>
      <c r="AD4" s="4" t="s">
        <v>21</v>
      </c>
    </row>
    <row r="5" spans="1:30" ht="12.75">
      <c r="A5" s="37" t="s">
        <v>34</v>
      </c>
      <c r="B5" s="4" t="s">
        <v>35</v>
      </c>
      <c r="C5" s="41">
        <v>16</v>
      </c>
      <c r="D5" s="42">
        <v>7</v>
      </c>
      <c r="E5" s="41">
        <v>15</v>
      </c>
      <c r="F5" s="41">
        <v>0</v>
      </c>
      <c r="G5" s="35"/>
      <c r="H5" s="35"/>
      <c r="I5" s="40">
        <v>225</v>
      </c>
      <c r="J5" s="40">
        <f aca="true" t="shared" si="9" ref="J5:J28">I5</f>
        <v>225</v>
      </c>
      <c r="K5" s="15">
        <f t="shared" si="0"/>
        <v>0.42913385826771666</v>
      </c>
      <c r="L5" s="47">
        <f t="shared" si="6"/>
        <v>4.590551181102362</v>
      </c>
      <c r="M5" s="12">
        <f t="shared" si="5"/>
        <v>0.8843503937007879</v>
      </c>
      <c r="N5" s="5">
        <f t="shared" si="1"/>
        <v>5.019685039370079</v>
      </c>
      <c r="O5" s="12">
        <f>$N$2+$O$2-N5</f>
        <v>0.6702755905511815</v>
      </c>
      <c r="P5" s="5">
        <f t="shared" si="7"/>
        <v>3.409448818897638</v>
      </c>
      <c r="Q5" s="14">
        <f t="shared" si="2"/>
        <v>3.8385826771653546</v>
      </c>
      <c r="R5" s="12">
        <f aca="true" t="shared" si="10" ref="R5:R28">$Q$2+$R$2-Q5</f>
        <v>0.026574803149605586</v>
      </c>
      <c r="S5" s="25">
        <f t="shared" si="3"/>
        <v>0.5843644544431946</v>
      </c>
      <c r="T5" s="21">
        <f t="shared" si="4"/>
        <v>0.41563554555680543</v>
      </c>
      <c r="U5" s="21">
        <f t="shared" si="8"/>
        <v>1.40595399188092</v>
      </c>
      <c r="V5" s="5">
        <f aca="true" t="shared" si="11" ref="V5:V28">($V$4)-(2*$P$4)+2*P5</f>
        <v>57.351181102362204</v>
      </c>
      <c r="W5" s="32">
        <f aca="true" t="shared" si="12" ref="W5:W28">(((($V$4)-(2*$P$4)+2*P5)/($V$4))-1)*100</f>
        <v>1.8671067537517017</v>
      </c>
      <c r="X5" s="5">
        <f aca="true" t="shared" si="13" ref="X5:X28">($X$4)-(2*$P$4)+2*P5</f>
        <v>58.9511811023622</v>
      </c>
      <c r="Y5" s="32">
        <f aca="true" t="shared" si="14" ref="Y5:Y28">(((($X$4)-(2*$P$4)+2*P5)/($X$4))-1)*100</f>
        <v>1.8155114030435238</v>
      </c>
      <c r="Z5" s="4"/>
      <c r="AA5" s="3"/>
      <c r="AB5" s="4"/>
      <c r="AC5" s="5"/>
      <c r="AD5" s="4" t="s">
        <v>36</v>
      </c>
    </row>
    <row r="6" spans="1:30" ht="12.75">
      <c r="A6" s="37" t="s">
        <v>34</v>
      </c>
      <c r="B6" s="4" t="s">
        <v>37</v>
      </c>
      <c r="C6" s="41">
        <v>16</v>
      </c>
      <c r="D6" s="42">
        <v>7</v>
      </c>
      <c r="E6" s="41">
        <v>20</v>
      </c>
      <c r="F6" s="41">
        <v>0</v>
      </c>
      <c r="G6" s="35"/>
      <c r="H6" s="35"/>
      <c r="I6" s="40">
        <v>225</v>
      </c>
      <c r="J6" s="40">
        <f t="shared" si="9"/>
        <v>225</v>
      </c>
      <c r="K6" s="15">
        <f t="shared" si="0"/>
        <v>0.42913385826771666</v>
      </c>
      <c r="L6" s="47">
        <f t="shared" si="6"/>
        <v>4.78740157480315</v>
      </c>
      <c r="M6" s="12">
        <f t="shared" si="5"/>
        <v>0.6875</v>
      </c>
      <c r="N6" s="5">
        <f t="shared" si="1"/>
        <v>5.216535433070867</v>
      </c>
      <c r="O6" s="12">
        <f aca="true" t="shared" si="15" ref="O6:O28">$N$2+$O$2-N6</f>
        <v>0.4734251968503935</v>
      </c>
      <c r="P6" s="5">
        <f t="shared" si="7"/>
        <v>3.21259842519685</v>
      </c>
      <c r="Q6" s="14">
        <f t="shared" si="2"/>
        <v>3.6417322834645667</v>
      </c>
      <c r="R6" s="12">
        <f t="shared" si="10"/>
        <v>0.22342519685039353</v>
      </c>
      <c r="S6" s="25">
        <f t="shared" si="3"/>
        <v>0.6124859392575929</v>
      </c>
      <c r="T6" s="21">
        <f t="shared" si="4"/>
        <v>0.3875140607424072</v>
      </c>
      <c r="U6" s="21">
        <f t="shared" si="8"/>
        <v>1.5805515239477506</v>
      </c>
      <c r="V6" s="5">
        <f>($V$4)-(2*$P$4)+2*P6</f>
        <v>56.957480314960634</v>
      </c>
      <c r="W6" s="32">
        <f>(((($V$4)-(2*$P$4)+2*P6)/($V$4))-1)*100</f>
        <v>1.1678158347435907</v>
      </c>
      <c r="X6" s="5">
        <f t="shared" si="13"/>
        <v>58.55748031496063</v>
      </c>
      <c r="Y6" s="32">
        <f t="shared" si="14"/>
        <v>1.1355445854242419</v>
      </c>
      <c r="Z6" s="4"/>
      <c r="AA6" s="3"/>
      <c r="AB6" s="4"/>
      <c r="AC6" s="5"/>
      <c r="AD6" s="4" t="s">
        <v>36</v>
      </c>
    </row>
    <row r="7" spans="1:30" ht="12.75">
      <c r="A7" s="37" t="s">
        <v>13</v>
      </c>
      <c r="B7" s="4" t="s">
        <v>17</v>
      </c>
      <c r="C7" s="41">
        <v>16</v>
      </c>
      <c r="D7" s="42">
        <v>7.5</v>
      </c>
      <c r="E7" s="41">
        <v>10</v>
      </c>
      <c r="F7" s="41">
        <v>0</v>
      </c>
      <c r="G7" s="35"/>
      <c r="H7" s="35"/>
      <c r="I7" s="40">
        <v>225</v>
      </c>
      <c r="J7" s="40">
        <f t="shared" si="9"/>
        <v>225</v>
      </c>
      <c r="K7" s="15">
        <f t="shared" si="0"/>
        <v>0.17913385826771666</v>
      </c>
      <c r="L7" s="47">
        <f t="shared" si="6"/>
        <v>4.643700787401575</v>
      </c>
      <c r="M7" s="12">
        <f t="shared" si="5"/>
        <v>0.831200787401575</v>
      </c>
      <c r="N7" s="5">
        <f t="shared" si="1"/>
        <v>4.822834645669292</v>
      </c>
      <c r="O7" s="12">
        <f t="shared" si="15"/>
        <v>0.8671259842519685</v>
      </c>
      <c r="P7" s="5">
        <f t="shared" si="7"/>
        <v>3.856299212598425</v>
      </c>
      <c r="Q7" s="14">
        <f t="shared" si="2"/>
        <v>4.035433070866142</v>
      </c>
      <c r="R7" s="12">
        <f t="shared" si="10"/>
        <v>-0.17027559055118147</v>
      </c>
      <c r="S7" s="25">
        <f t="shared" si="3"/>
        <v>0.55249343832021</v>
      </c>
      <c r="T7" s="21">
        <f t="shared" si="4"/>
        <v>0.44750656167979</v>
      </c>
      <c r="U7" s="21">
        <f t="shared" si="8"/>
        <v>1.2346041055718475</v>
      </c>
      <c r="V7" s="5">
        <f t="shared" si="11"/>
        <v>58.24488188976378</v>
      </c>
      <c r="W7" s="32">
        <f t="shared" si="12"/>
        <v>3.454497139900159</v>
      </c>
      <c r="X7" s="5">
        <f t="shared" si="13"/>
        <v>59.844881889763776</v>
      </c>
      <c r="Y7" s="32">
        <f t="shared" si="14"/>
        <v>3.3590360790393348</v>
      </c>
      <c r="Z7" s="4"/>
      <c r="AA7" s="3"/>
      <c r="AB7" s="4"/>
      <c r="AC7" s="5"/>
      <c r="AD7" s="4" t="s">
        <v>20</v>
      </c>
    </row>
    <row r="8" spans="1:30" ht="12.75">
      <c r="A8" s="37" t="s">
        <v>11</v>
      </c>
      <c r="B8" s="4" t="s">
        <v>28</v>
      </c>
      <c r="C8" s="41">
        <v>16</v>
      </c>
      <c r="D8" s="42">
        <v>7.5</v>
      </c>
      <c r="E8" s="41">
        <v>15</v>
      </c>
      <c r="F8" s="41">
        <v>0</v>
      </c>
      <c r="G8" s="35"/>
      <c r="H8" s="35"/>
      <c r="I8" s="40">
        <v>225</v>
      </c>
      <c r="J8" s="40">
        <f t="shared" si="9"/>
        <v>225</v>
      </c>
      <c r="K8" s="15">
        <f t="shared" si="0"/>
        <v>0.17913385826771666</v>
      </c>
      <c r="L8" s="47">
        <f t="shared" si="6"/>
        <v>4.840551181102362</v>
      </c>
      <c r="M8" s="12">
        <f t="shared" si="5"/>
        <v>0.6343503937007879</v>
      </c>
      <c r="N8" s="5">
        <f t="shared" si="1"/>
        <v>5.019685039370079</v>
      </c>
      <c r="O8" s="12">
        <f t="shared" si="15"/>
        <v>0.6702755905511815</v>
      </c>
      <c r="P8" s="5">
        <f t="shared" si="7"/>
        <v>3.659448818897638</v>
      </c>
      <c r="Q8" s="14">
        <f t="shared" si="2"/>
        <v>3.8385826771653546</v>
      </c>
      <c r="R8" s="12">
        <f t="shared" si="10"/>
        <v>0.026574803149605586</v>
      </c>
      <c r="S8" s="25">
        <f t="shared" si="3"/>
        <v>0.5787401574803149</v>
      </c>
      <c r="T8" s="21">
        <f t="shared" si="4"/>
        <v>0.42125984251968507</v>
      </c>
      <c r="U8" s="21">
        <f t="shared" si="8"/>
        <v>1.3738317757009344</v>
      </c>
      <c r="V8" s="5">
        <f t="shared" si="11"/>
        <v>57.851181102362204</v>
      </c>
      <c r="W8" s="32">
        <f t="shared" si="12"/>
        <v>2.755206220892026</v>
      </c>
      <c r="X8" s="5">
        <f t="shared" si="13"/>
        <v>59.4511811023622</v>
      </c>
      <c r="Y8" s="32">
        <f t="shared" si="14"/>
        <v>2.6790692614200307</v>
      </c>
      <c r="Z8" s="4"/>
      <c r="AA8" s="3">
        <v>72.56</v>
      </c>
      <c r="AB8" s="4"/>
      <c r="AC8" s="5"/>
      <c r="AD8" s="4"/>
    </row>
    <row r="9" spans="1:30" ht="12.75">
      <c r="A9" s="37"/>
      <c r="B9" s="4"/>
      <c r="C9" s="41">
        <v>16</v>
      </c>
      <c r="D9" s="42">
        <v>7.5</v>
      </c>
      <c r="E9" s="41">
        <v>15</v>
      </c>
      <c r="F9" s="41">
        <v>0</v>
      </c>
      <c r="G9" s="35"/>
      <c r="H9" s="35"/>
      <c r="I9" s="40">
        <v>225</v>
      </c>
      <c r="J9" s="40">
        <f t="shared" si="9"/>
        <v>225</v>
      </c>
      <c r="K9" s="15">
        <f t="shared" si="0"/>
        <v>0.17913385826771666</v>
      </c>
      <c r="L9" s="47">
        <f>((E9-F9)/25.4)+(D9/2)+0.5</f>
        <v>4.840551181102362</v>
      </c>
      <c r="M9" s="12">
        <f t="shared" si="5"/>
        <v>0.6343503937007879</v>
      </c>
      <c r="N9" s="5">
        <f t="shared" si="1"/>
        <v>5.019685039370079</v>
      </c>
      <c r="O9" s="12">
        <f t="shared" si="15"/>
        <v>0.6702755905511815</v>
      </c>
      <c r="P9" s="5">
        <f>D9+1-L9</f>
        <v>3.659448818897638</v>
      </c>
      <c r="Q9" s="14">
        <f t="shared" si="2"/>
        <v>3.8385826771653546</v>
      </c>
      <c r="R9" s="12">
        <f t="shared" si="10"/>
        <v>0.026574803149605586</v>
      </c>
      <c r="S9" s="25">
        <f>(((E9-F9)/25.4)+(D9/2))/D9</f>
        <v>0.5787401574803149</v>
      </c>
      <c r="T9" s="21">
        <f>(-((E9-F9)/25.4)+(D9/2))/D9</f>
        <v>0.42125984251968507</v>
      </c>
      <c r="U9" s="21">
        <f>S9/T9</f>
        <v>1.3738317757009344</v>
      </c>
      <c r="V9" s="5">
        <f>($V$4)-(2*$P$4)+2*P9</f>
        <v>57.851181102362204</v>
      </c>
      <c r="W9" s="32">
        <f>(((($V$4)-(2*$P$4)+2*P9)/($V$4))-1)*100</f>
        <v>2.755206220892026</v>
      </c>
      <c r="X9" s="5">
        <f>($X$4)-(2*$P$4)+2*P9</f>
        <v>59.4511811023622</v>
      </c>
      <c r="Y9" s="32">
        <f>(((($X$4)-(2*$P$4)+2*P9)/($X$4))-1)*100</f>
        <v>2.6790692614200307</v>
      </c>
      <c r="Z9" s="4"/>
      <c r="AA9" s="3"/>
      <c r="AB9" s="4"/>
      <c r="AC9" s="5"/>
      <c r="AD9" s="4" t="s">
        <v>57</v>
      </c>
    </row>
    <row r="10" spans="1:30" ht="12.75">
      <c r="A10" s="37"/>
      <c r="B10" s="4"/>
      <c r="C10" s="41">
        <v>16</v>
      </c>
      <c r="D10" s="42">
        <v>8.5</v>
      </c>
      <c r="E10" s="41">
        <v>25</v>
      </c>
      <c r="F10" s="41">
        <v>0</v>
      </c>
      <c r="G10" s="35"/>
      <c r="H10" s="35"/>
      <c r="I10" s="40">
        <v>245</v>
      </c>
      <c r="J10" s="40">
        <f t="shared" si="9"/>
        <v>245</v>
      </c>
      <c r="K10" s="15">
        <f t="shared" si="0"/>
        <v>0.07283464566929165</v>
      </c>
      <c r="L10" s="47">
        <f t="shared" si="6"/>
        <v>5.734251968503937</v>
      </c>
      <c r="M10" s="12">
        <f t="shared" si="5"/>
        <v>-0.25935039370078705</v>
      </c>
      <c r="N10" s="5">
        <f t="shared" si="1"/>
        <v>5.807086614173229</v>
      </c>
      <c r="O10" s="12">
        <f t="shared" si="15"/>
        <v>-0.11712598425196852</v>
      </c>
      <c r="P10" s="5">
        <f t="shared" si="7"/>
        <v>3.765748031496063</v>
      </c>
      <c r="Q10" s="14">
        <f t="shared" si="2"/>
        <v>3.8385826771653546</v>
      </c>
      <c r="R10" s="12">
        <f t="shared" si="10"/>
        <v>0.026574803149605586</v>
      </c>
      <c r="S10" s="25">
        <f t="shared" si="3"/>
        <v>0.6157943492357573</v>
      </c>
      <c r="T10" s="21">
        <f t="shared" si="4"/>
        <v>0.3842056507642427</v>
      </c>
      <c r="U10" s="21">
        <f t="shared" si="8"/>
        <v>1.602772754671489</v>
      </c>
      <c r="V10" s="5">
        <f t="shared" si="11"/>
        <v>58.063779527559056</v>
      </c>
      <c r="W10" s="32">
        <f t="shared" si="12"/>
        <v>3.132823317156408</v>
      </c>
      <c r="X10" s="5">
        <f t="shared" si="13"/>
        <v>59.66377952755905</v>
      </c>
      <c r="Y10" s="32">
        <f t="shared" si="14"/>
        <v>3.0462513429344584</v>
      </c>
      <c r="Z10" s="4"/>
      <c r="AA10" s="3"/>
      <c r="AB10" s="4"/>
      <c r="AC10" s="5"/>
      <c r="AD10" s="4" t="s">
        <v>58</v>
      </c>
    </row>
    <row r="11" spans="1:30" ht="12.75">
      <c r="A11" s="37" t="s">
        <v>10</v>
      </c>
      <c r="B11" s="4" t="s">
        <v>3</v>
      </c>
      <c r="C11" s="41">
        <v>16</v>
      </c>
      <c r="D11" s="42">
        <v>7.5</v>
      </c>
      <c r="E11" s="41">
        <v>18</v>
      </c>
      <c r="F11" s="41">
        <v>0</v>
      </c>
      <c r="G11" s="35"/>
      <c r="H11" s="35"/>
      <c r="I11" s="40">
        <v>225</v>
      </c>
      <c r="J11" s="40">
        <f t="shared" si="9"/>
        <v>225</v>
      </c>
      <c r="K11" s="15">
        <f t="shared" si="0"/>
        <v>0.17913385826771666</v>
      </c>
      <c r="L11" s="47">
        <f t="shared" si="6"/>
        <v>4.958661417322835</v>
      </c>
      <c r="M11" s="12">
        <f t="shared" si="5"/>
        <v>0.5162401574803148</v>
      </c>
      <c r="N11" s="5">
        <f t="shared" si="1"/>
        <v>5.137795275590552</v>
      </c>
      <c r="O11" s="12">
        <f t="shared" si="15"/>
        <v>0.5521653543307083</v>
      </c>
      <c r="P11" s="5">
        <f t="shared" si="7"/>
        <v>3.541338582677165</v>
      </c>
      <c r="Q11" s="14">
        <f t="shared" si="2"/>
        <v>3.7204724409448815</v>
      </c>
      <c r="R11" s="12">
        <f t="shared" si="10"/>
        <v>0.1446850393700787</v>
      </c>
      <c r="S11" s="25">
        <f t="shared" si="3"/>
        <v>0.594488188976378</v>
      </c>
      <c r="T11" s="21">
        <f t="shared" si="4"/>
        <v>0.40551181102362205</v>
      </c>
      <c r="U11" s="21">
        <f t="shared" si="8"/>
        <v>1.4660194174757284</v>
      </c>
      <c r="V11" s="5">
        <f t="shared" si="11"/>
        <v>57.614960629921256</v>
      </c>
      <c r="W11" s="32">
        <f>(((($V$4)-(2*$P$4)+2*P11)/($V$4))-1)*100</f>
        <v>2.335631669487137</v>
      </c>
      <c r="X11" s="5">
        <f t="shared" si="13"/>
        <v>59.21496062992125</v>
      </c>
      <c r="Y11" s="32">
        <f t="shared" si="14"/>
        <v>2.2710891708484393</v>
      </c>
      <c r="Z11" s="4" t="s">
        <v>6</v>
      </c>
      <c r="AA11" s="3">
        <v>74</v>
      </c>
      <c r="AB11" s="4" t="s">
        <v>2</v>
      </c>
      <c r="AC11" s="5">
        <v>20.24</v>
      </c>
      <c r="AD11" s="4" t="s">
        <v>5</v>
      </c>
    </row>
    <row r="12" spans="1:30" ht="12.75">
      <c r="A12" s="37" t="s">
        <v>13</v>
      </c>
      <c r="B12" s="4" t="s">
        <v>15</v>
      </c>
      <c r="C12" s="41">
        <v>16</v>
      </c>
      <c r="D12" s="42">
        <v>7.5</v>
      </c>
      <c r="E12" s="41">
        <v>20</v>
      </c>
      <c r="F12" s="41">
        <v>0</v>
      </c>
      <c r="G12" s="35"/>
      <c r="H12" s="35"/>
      <c r="I12" s="40">
        <v>225</v>
      </c>
      <c r="J12" s="40">
        <f t="shared" si="9"/>
        <v>225</v>
      </c>
      <c r="K12" s="15">
        <f t="shared" si="0"/>
        <v>0.17913385826771666</v>
      </c>
      <c r="L12" s="47">
        <f t="shared" si="6"/>
        <v>5.03740157480315</v>
      </c>
      <c r="M12" s="12">
        <f t="shared" si="5"/>
        <v>0.4375</v>
      </c>
      <c r="N12" s="5">
        <f t="shared" si="1"/>
        <v>5.216535433070867</v>
      </c>
      <c r="O12" s="12">
        <f t="shared" si="15"/>
        <v>0.4734251968503935</v>
      </c>
      <c r="P12" s="5">
        <f t="shared" si="7"/>
        <v>3.46259842519685</v>
      </c>
      <c r="Q12" s="14">
        <f t="shared" si="2"/>
        <v>3.6417322834645667</v>
      </c>
      <c r="R12" s="12">
        <f t="shared" si="10"/>
        <v>0.22342519685039353</v>
      </c>
      <c r="S12" s="25">
        <f t="shared" si="3"/>
        <v>0.60498687664042</v>
      </c>
      <c r="T12" s="21">
        <f t="shared" si="4"/>
        <v>0.39501312335958005</v>
      </c>
      <c r="U12" s="21">
        <f t="shared" si="8"/>
        <v>1.5315614617940199</v>
      </c>
      <c r="V12" s="5">
        <f t="shared" si="11"/>
        <v>57.457480314960634</v>
      </c>
      <c r="W12" s="32">
        <f t="shared" si="12"/>
        <v>2.0559153018838927</v>
      </c>
      <c r="X12" s="5">
        <f t="shared" si="13"/>
        <v>59.05748031496063</v>
      </c>
      <c r="Y12" s="32">
        <f t="shared" si="14"/>
        <v>1.9991024438007488</v>
      </c>
      <c r="Z12" s="4"/>
      <c r="AA12" s="3"/>
      <c r="AB12" s="4"/>
      <c r="AC12" s="5"/>
      <c r="AD12" s="4"/>
    </row>
    <row r="13" spans="1:30" ht="12.75">
      <c r="A13" s="37" t="s">
        <v>10</v>
      </c>
      <c r="B13" s="4" t="s">
        <v>4</v>
      </c>
      <c r="C13" s="41">
        <v>16</v>
      </c>
      <c r="D13" s="42">
        <v>7.5</v>
      </c>
      <c r="E13" s="41">
        <v>20</v>
      </c>
      <c r="F13" s="41">
        <v>0</v>
      </c>
      <c r="G13" s="35"/>
      <c r="H13" s="35"/>
      <c r="I13" s="40">
        <v>225</v>
      </c>
      <c r="J13" s="40">
        <f t="shared" si="9"/>
        <v>225</v>
      </c>
      <c r="K13" s="15">
        <f t="shared" si="0"/>
        <v>0.17913385826771666</v>
      </c>
      <c r="L13" s="47">
        <f t="shared" si="6"/>
        <v>5.03740157480315</v>
      </c>
      <c r="M13" s="12">
        <f t="shared" si="5"/>
        <v>0.4375</v>
      </c>
      <c r="N13" s="5">
        <f t="shared" si="1"/>
        <v>5.216535433070867</v>
      </c>
      <c r="O13" s="12">
        <f t="shared" si="15"/>
        <v>0.4734251968503935</v>
      </c>
      <c r="P13" s="5">
        <f t="shared" si="7"/>
        <v>3.46259842519685</v>
      </c>
      <c r="Q13" s="14">
        <f t="shared" si="2"/>
        <v>3.6417322834645667</v>
      </c>
      <c r="R13" s="12">
        <f t="shared" si="10"/>
        <v>0.22342519685039353</v>
      </c>
      <c r="S13" s="25">
        <f t="shared" si="3"/>
        <v>0.60498687664042</v>
      </c>
      <c r="T13" s="21">
        <f t="shared" si="4"/>
        <v>0.39501312335958005</v>
      </c>
      <c r="U13" s="21">
        <f t="shared" si="8"/>
        <v>1.5315614617940199</v>
      </c>
      <c r="V13" s="5">
        <f t="shared" si="11"/>
        <v>57.457480314960634</v>
      </c>
      <c r="W13" s="32">
        <f t="shared" si="12"/>
        <v>2.0559153018838927</v>
      </c>
      <c r="X13" s="5">
        <f t="shared" si="13"/>
        <v>59.05748031496063</v>
      </c>
      <c r="Y13" s="32">
        <f t="shared" si="14"/>
        <v>1.9991024438007488</v>
      </c>
      <c r="Z13" s="4" t="s">
        <v>7</v>
      </c>
      <c r="AA13" s="3">
        <v>74</v>
      </c>
      <c r="AB13" s="4" t="s">
        <v>2</v>
      </c>
      <c r="AC13" s="5">
        <v>19.36</v>
      </c>
      <c r="AD13" s="4" t="s">
        <v>5</v>
      </c>
    </row>
    <row r="14" spans="1:30" ht="12.75">
      <c r="A14" s="37" t="s">
        <v>13</v>
      </c>
      <c r="B14" s="4" t="s">
        <v>40</v>
      </c>
      <c r="C14" s="41">
        <v>16</v>
      </c>
      <c r="D14" s="42">
        <v>7.5</v>
      </c>
      <c r="E14" s="41">
        <v>22</v>
      </c>
      <c r="F14" s="41">
        <v>0</v>
      </c>
      <c r="G14" s="35"/>
      <c r="H14" s="35"/>
      <c r="I14" s="40">
        <v>225</v>
      </c>
      <c r="J14" s="40">
        <f t="shared" si="9"/>
        <v>225</v>
      </c>
      <c r="K14" s="15">
        <f t="shared" si="0"/>
        <v>0.17913385826771666</v>
      </c>
      <c r="L14" s="47">
        <f t="shared" si="6"/>
        <v>5.116141732283465</v>
      </c>
      <c r="M14" s="12">
        <f t="shared" si="5"/>
        <v>0.3587598425196852</v>
      </c>
      <c r="N14" s="5">
        <f t="shared" si="1"/>
        <v>5.2952755905511815</v>
      </c>
      <c r="O14" s="12">
        <f t="shared" si="15"/>
        <v>0.3946850393700787</v>
      </c>
      <c r="P14" s="5">
        <f t="shared" si="7"/>
        <v>3.383858267716535</v>
      </c>
      <c r="Q14" s="14">
        <f t="shared" si="2"/>
        <v>3.562992125984252</v>
      </c>
      <c r="R14" s="12">
        <f t="shared" si="10"/>
        <v>0.30216535433070835</v>
      </c>
      <c r="S14" s="25">
        <f t="shared" si="3"/>
        <v>0.615485564304462</v>
      </c>
      <c r="T14" s="21">
        <f t="shared" si="4"/>
        <v>0.384514435695538</v>
      </c>
      <c r="U14" s="21">
        <f t="shared" si="8"/>
        <v>1.6006825938566556</v>
      </c>
      <c r="V14" s="5">
        <f t="shared" si="11"/>
        <v>57.3</v>
      </c>
      <c r="W14" s="32">
        <f t="shared" si="12"/>
        <v>1.7761989342806483</v>
      </c>
      <c r="X14" s="5">
        <f t="shared" si="13"/>
        <v>58.89999999999999</v>
      </c>
      <c r="Y14" s="32">
        <f t="shared" si="14"/>
        <v>1.7271157167530138</v>
      </c>
      <c r="Z14" s="4"/>
      <c r="AA14" s="3"/>
      <c r="AB14" s="4"/>
      <c r="AC14" s="5"/>
      <c r="AD14" s="4" t="s">
        <v>41</v>
      </c>
    </row>
    <row r="15" spans="1:30" ht="12.75">
      <c r="A15" s="37" t="s">
        <v>34</v>
      </c>
      <c r="B15" s="4" t="s">
        <v>38</v>
      </c>
      <c r="C15" s="41">
        <v>16</v>
      </c>
      <c r="D15" s="42">
        <v>7.5</v>
      </c>
      <c r="E15" s="41">
        <v>25</v>
      </c>
      <c r="F15" s="41">
        <v>0</v>
      </c>
      <c r="G15" s="35"/>
      <c r="H15" s="35"/>
      <c r="I15" s="40">
        <v>225</v>
      </c>
      <c r="J15" s="40">
        <f t="shared" si="9"/>
        <v>225</v>
      </c>
      <c r="K15" s="15">
        <f t="shared" si="0"/>
        <v>0.17913385826771666</v>
      </c>
      <c r="L15" s="47">
        <f t="shared" si="6"/>
        <v>5.234251968503937</v>
      </c>
      <c r="M15" s="12">
        <f t="shared" si="5"/>
        <v>0.24064960629921295</v>
      </c>
      <c r="N15" s="5">
        <f t="shared" si="1"/>
        <v>5.413385826771654</v>
      </c>
      <c r="O15" s="12">
        <f t="shared" si="15"/>
        <v>0.2765748031496065</v>
      </c>
      <c r="P15" s="5">
        <f t="shared" si="7"/>
        <v>3.265748031496063</v>
      </c>
      <c r="Q15" s="14">
        <f t="shared" si="2"/>
        <v>3.4448818897637796</v>
      </c>
      <c r="R15" s="12">
        <f t="shared" si="10"/>
        <v>0.4202755905511806</v>
      </c>
      <c r="S15" s="25">
        <f t="shared" si="3"/>
        <v>0.631233595800525</v>
      </c>
      <c r="T15" s="21">
        <f t="shared" si="4"/>
        <v>0.36876640419947504</v>
      </c>
      <c r="U15" s="21">
        <f t="shared" si="8"/>
        <v>1.711743772241993</v>
      </c>
      <c r="V15" s="5">
        <f t="shared" si="11"/>
        <v>57.063779527559056</v>
      </c>
      <c r="W15" s="32">
        <f t="shared" si="12"/>
        <v>1.3566243828757818</v>
      </c>
      <c r="X15" s="5">
        <f t="shared" si="13"/>
        <v>58.66377952755905</v>
      </c>
      <c r="Y15" s="32">
        <f t="shared" si="14"/>
        <v>1.3191356261814446</v>
      </c>
      <c r="Z15" s="4"/>
      <c r="AA15" s="3"/>
      <c r="AB15" s="4"/>
      <c r="AC15" s="5"/>
      <c r="AD15" s="4" t="s">
        <v>36</v>
      </c>
    </row>
    <row r="16" spans="1:30" ht="12.75">
      <c r="A16" s="37" t="s">
        <v>32</v>
      </c>
      <c r="B16" s="4" t="s">
        <v>33</v>
      </c>
      <c r="C16" s="41">
        <v>16</v>
      </c>
      <c r="D16" s="42">
        <v>8</v>
      </c>
      <c r="E16" s="41">
        <v>15</v>
      </c>
      <c r="F16" s="41">
        <v>0</v>
      </c>
      <c r="G16" s="35" t="s">
        <v>71</v>
      </c>
      <c r="H16" s="35" t="s">
        <v>72</v>
      </c>
      <c r="I16" s="40">
        <v>225</v>
      </c>
      <c r="J16" s="44">
        <v>240</v>
      </c>
      <c r="K16" s="15">
        <f t="shared" si="0"/>
        <v>0.22440944881889813</v>
      </c>
      <c r="L16" s="47">
        <f t="shared" si="6"/>
        <v>5.090551181102362</v>
      </c>
      <c r="M16" s="12">
        <f t="shared" si="5"/>
        <v>0.38435039370078794</v>
      </c>
      <c r="N16" s="5">
        <f t="shared" si="1"/>
        <v>5.31496062992126</v>
      </c>
      <c r="O16" s="12">
        <f t="shared" si="15"/>
        <v>0.375</v>
      </c>
      <c r="P16" s="5">
        <f t="shared" si="7"/>
        <v>3.909448818897638</v>
      </c>
      <c r="Q16" s="14">
        <f t="shared" si="2"/>
        <v>4.133858267716536</v>
      </c>
      <c r="R16" s="12">
        <f t="shared" si="10"/>
        <v>-0.2687007874015759</v>
      </c>
      <c r="S16" s="25">
        <f t="shared" si="3"/>
        <v>0.5738188976377953</v>
      </c>
      <c r="T16" s="21">
        <f t="shared" si="4"/>
        <v>0.42618110236220474</v>
      </c>
      <c r="U16" s="21">
        <f t="shared" si="8"/>
        <v>1.3464203233256349</v>
      </c>
      <c r="V16" s="5">
        <f t="shared" si="11"/>
        <v>58.351181102362204</v>
      </c>
      <c r="W16" s="32">
        <f t="shared" si="12"/>
        <v>3.64330568803235</v>
      </c>
      <c r="X16" s="5">
        <f t="shared" si="13"/>
        <v>59.9511811023622</v>
      </c>
      <c r="Y16" s="32">
        <f t="shared" si="14"/>
        <v>3.5426271197965375</v>
      </c>
      <c r="Z16" s="4"/>
      <c r="AA16" s="3"/>
      <c r="AB16" s="4"/>
      <c r="AC16" s="5"/>
      <c r="AD16" s="4" t="s">
        <v>79</v>
      </c>
    </row>
    <row r="17" spans="1:30" ht="12.75">
      <c r="A17" s="37" t="s">
        <v>13</v>
      </c>
      <c r="B17" s="4" t="s">
        <v>22</v>
      </c>
      <c r="C17" s="41">
        <v>16</v>
      </c>
      <c r="D17" s="42">
        <v>8</v>
      </c>
      <c r="E17" s="41">
        <v>23</v>
      </c>
      <c r="F17" s="41">
        <v>0</v>
      </c>
      <c r="G17" s="35" t="s">
        <v>71</v>
      </c>
      <c r="H17" s="35" t="s">
        <v>72</v>
      </c>
      <c r="I17" s="40">
        <v>225</v>
      </c>
      <c r="J17" s="44">
        <v>240</v>
      </c>
      <c r="K17" s="15">
        <f t="shared" si="0"/>
        <v>0.22440944881889813</v>
      </c>
      <c r="L17" s="47">
        <f t="shared" si="6"/>
        <v>5.405511811023622</v>
      </c>
      <c r="M17" s="12">
        <f t="shared" si="5"/>
        <v>0.06938976377952777</v>
      </c>
      <c r="N17" s="5">
        <f t="shared" si="1"/>
        <v>5.62992125984252</v>
      </c>
      <c r="O17" s="12">
        <f t="shared" si="15"/>
        <v>0.06003937007873983</v>
      </c>
      <c r="P17" s="5">
        <f t="shared" si="7"/>
        <v>3.594488188976378</v>
      </c>
      <c r="Q17" s="14">
        <f t="shared" si="2"/>
        <v>3.818897637795276</v>
      </c>
      <c r="R17" s="12">
        <f t="shared" si="10"/>
        <v>0.04625984251968429</v>
      </c>
      <c r="S17" s="25">
        <f t="shared" si="3"/>
        <v>0.6131889763779528</v>
      </c>
      <c r="T17" s="21">
        <f t="shared" si="4"/>
        <v>0.3868110236220472</v>
      </c>
      <c r="U17" s="21">
        <f t="shared" si="8"/>
        <v>1.5852417302798985</v>
      </c>
      <c r="V17" s="5">
        <f t="shared" si="11"/>
        <v>57.721259842519686</v>
      </c>
      <c r="W17" s="32">
        <f t="shared" si="12"/>
        <v>2.5244402176193503</v>
      </c>
      <c r="X17" s="5">
        <f t="shared" si="13"/>
        <v>59.32125984251968</v>
      </c>
      <c r="Y17" s="32">
        <f t="shared" si="14"/>
        <v>2.4546802116056643</v>
      </c>
      <c r="Z17" s="4"/>
      <c r="AA17" s="3"/>
      <c r="AB17" s="4"/>
      <c r="AC17" s="5"/>
      <c r="AD17" s="4" t="s">
        <v>78</v>
      </c>
    </row>
    <row r="18" spans="1:30" ht="12.75">
      <c r="A18" s="37" t="s">
        <v>25</v>
      </c>
      <c r="B18" s="4" t="s">
        <v>29</v>
      </c>
      <c r="C18" s="41">
        <v>16</v>
      </c>
      <c r="D18" s="42">
        <v>8</v>
      </c>
      <c r="E18" s="41">
        <v>35</v>
      </c>
      <c r="F18" s="41">
        <v>17</v>
      </c>
      <c r="G18" s="35" t="s">
        <v>71</v>
      </c>
      <c r="H18" s="35" t="s">
        <v>72</v>
      </c>
      <c r="I18" s="40">
        <v>225</v>
      </c>
      <c r="J18" s="44">
        <v>240</v>
      </c>
      <c r="K18" s="15">
        <f t="shared" si="0"/>
        <v>0.22440944881889813</v>
      </c>
      <c r="L18" s="47">
        <f t="shared" si="6"/>
        <v>5.208661417322835</v>
      </c>
      <c r="M18" s="12">
        <f t="shared" si="5"/>
        <v>0.2662401574803148</v>
      </c>
      <c r="N18" s="5">
        <f t="shared" si="1"/>
        <v>5.433070866141733</v>
      </c>
      <c r="O18" s="12">
        <f t="shared" si="15"/>
        <v>0.2568897637795269</v>
      </c>
      <c r="P18" s="5">
        <f t="shared" si="7"/>
        <v>3.791338582677165</v>
      </c>
      <c r="Q18" s="14">
        <f t="shared" si="2"/>
        <v>4.015748031496063</v>
      </c>
      <c r="R18" s="12">
        <f t="shared" si="10"/>
        <v>-0.15059055118110276</v>
      </c>
      <c r="S18" s="25">
        <f t="shared" si="3"/>
        <v>0.5885826771653544</v>
      </c>
      <c r="T18" s="21">
        <f t="shared" si="4"/>
        <v>0.41141732283464566</v>
      </c>
      <c r="U18" s="21">
        <f t="shared" si="8"/>
        <v>1.4306220095693782</v>
      </c>
      <c r="V18" s="5">
        <f t="shared" si="11"/>
        <v>58.114960629921256</v>
      </c>
      <c r="W18" s="32">
        <f t="shared" si="12"/>
        <v>3.2237311366274612</v>
      </c>
      <c r="X18" s="5">
        <f t="shared" si="13"/>
        <v>59.71496062992125</v>
      </c>
      <c r="Y18" s="32">
        <f t="shared" si="14"/>
        <v>3.1346470292249684</v>
      </c>
      <c r="Z18" s="4"/>
      <c r="AA18" s="3"/>
      <c r="AB18" s="4"/>
      <c r="AC18" s="5"/>
      <c r="AD18" s="4" t="s">
        <v>79</v>
      </c>
    </row>
    <row r="19" spans="1:30" ht="12.75">
      <c r="A19" s="37" t="s">
        <v>25</v>
      </c>
      <c r="B19" s="4" t="s">
        <v>26</v>
      </c>
      <c r="C19" s="41">
        <v>16</v>
      </c>
      <c r="D19" s="42">
        <v>8</v>
      </c>
      <c r="E19" s="41">
        <v>38</v>
      </c>
      <c r="F19" s="41">
        <v>18</v>
      </c>
      <c r="G19" s="35" t="s">
        <v>71</v>
      </c>
      <c r="H19" s="35" t="s">
        <v>72</v>
      </c>
      <c r="I19" s="40">
        <v>225</v>
      </c>
      <c r="J19" s="44">
        <v>240</v>
      </c>
      <c r="K19" s="15">
        <f t="shared" si="0"/>
        <v>0.22440944881889813</v>
      </c>
      <c r="L19" s="47">
        <f t="shared" si="6"/>
        <v>5.28740157480315</v>
      </c>
      <c r="M19" s="12">
        <f t="shared" si="5"/>
        <v>0.1875</v>
      </c>
      <c r="N19" s="5">
        <f t="shared" si="1"/>
        <v>5.511811023622048</v>
      </c>
      <c r="O19" s="12">
        <f t="shared" si="15"/>
        <v>0.17814960629921206</v>
      </c>
      <c r="P19" s="5">
        <f t="shared" si="7"/>
        <v>3.71259842519685</v>
      </c>
      <c r="Q19" s="14">
        <f t="shared" si="2"/>
        <v>3.937007874015748</v>
      </c>
      <c r="R19" s="12">
        <f t="shared" si="10"/>
        <v>-0.07185039370078794</v>
      </c>
      <c r="S19" s="25">
        <f t="shared" si="3"/>
        <v>0.5984251968503937</v>
      </c>
      <c r="T19" s="21">
        <f t="shared" si="4"/>
        <v>0.4015748031496063</v>
      </c>
      <c r="U19" s="21">
        <f t="shared" si="8"/>
        <v>1.4901960784313726</v>
      </c>
      <c r="V19" s="5">
        <f t="shared" si="11"/>
        <v>57.957480314960634</v>
      </c>
      <c r="W19" s="32">
        <f t="shared" si="12"/>
        <v>2.944014769024217</v>
      </c>
      <c r="X19" s="5">
        <f t="shared" si="13"/>
        <v>59.55748031496063</v>
      </c>
      <c r="Y19" s="32">
        <f t="shared" si="14"/>
        <v>2.8626603021772556</v>
      </c>
      <c r="Z19" s="4"/>
      <c r="AA19" s="3"/>
      <c r="AB19" s="4"/>
      <c r="AC19" s="5">
        <v>15.3</v>
      </c>
      <c r="AD19" s="4" t="s">
        <v>48</v>
      </c>
    </row>
    <row r="20" spans="1:30" ht="12.75">
      <c r="A20" s="37" t="s">
        <v>25</v>
      </c>
      <c r="B20" s="4" t="s">
        <v>26</v>
      </c>
      <c r="C20" s="41">
        <v>16</v>
      </c>
      <c r="D20" s="42">
        <v>8</v>
      </c>
      <c r="E20" s="41">
        <v>38</v>
      </c>
      <c r="F20" s="41">
        <v>0</v>
      </c>
      <c r="G20" s="35" t="s">
        <v>71</v>
      </c>
      <c r="H20" s="35" t="s">
        <v>72</v>
      </c>
      <c r="I20" s="40">
        <v>225</v>
      </c>
      <c r="J20" s="44">
        <v>240</v>
      </c>
      <c r="K20" s="15">
        <f t="shared" si="0"/>
        <v>0.22440944881889813</v>
      </c>
      <c r="L20" s="47">
        <f t="shared" si="6"/>
        <v>5.996062992125984</v>
      </c>
      <c r="M20" s="12">
        <f t="shared" si="5"/>
        <v>-0.5211614173228343</v>
      </c>
      <c r="N20" s="5">
        <f t="shared" si="1"/>
        <v>6.220472440944882</v>
      </c>
      <c r="O20" s="12">
        <f t="shared" si="15"/>
        <v>-0.5305118110236222</v>
      </c>
      <c r="P20" s="5">
        <f t="shared" si="7"/>
        <v>3.0039370078740157</v>
      </c>
      <c r="Q20" s="14">
        <f t="shared" si="2"/>
        <v>3.228346456692914</v>
      </c>
      <c r="R20" s="12">
        <f t="shared" si="10"/>
        <v>0.6368110236220463</v>
      </c>
      <c r="S20" s="25">
        <f t="shared" si="3"/>
        <v>0.687007874015748</v>
      </c>
      <c r="T20" s="21">
        <f t="shared" si="4"/>
        <v>0.31299212598425197</v>
      </c>
      <c r="U20" s="21">
        <f t="shared" si="8"/>
        <v>2.1949685534591197</v>
      </c>
      <c r="V20" s="5">
        <f t="shared" si="11"/>
        <v>56.54015748031496</v>
      </c>
      <c r="W20" s="32">
        <f t="shared" si="12"/>
        <v>0.426567460594951</v>
      </c>
      <c r="X20" s="5">
        <f t="shared" si="13"/>
        <v>58.140157480314954</v>
      </c>
      <c r="Y20" s="32">
        <f t="shared" si="14"/>
        <v>0.4147797587477742</v>
      </c>
      <c r="Z20" s="18"/>
      <c r="AA20" s="19"/>
      <c r="AB20" s="18"/>
      <c r="AC20" s="5">
        <v>15.3</v>
      </c>
      <c r="AD20" s="4"/>
    </row>
    <row r="21" spans="1:30" ht="12.75">
      <c r="A21" s="37" t="s">
        <v>11</v>
      </c>
      <c r="B21" s="4" t="s">
        <v>28</v>
      </c>
      <c r="C21" s="41">
        <v>17</v>
      </c>
      <c r="D21" s="42">
        <v>8</v>
      </c>
      <c r="E21" s="41">
        <v>15</v>
      </c>
      <c r="F21" s="41">
        <v>0</v>
      </c>
      <c r="G21" s="35"/>
      <c r="H21" s="35"/>
      <c r="I21" s="40">
        <v>215</v>
      </c>
      <c r="J21" s="40">
        <f t="shared" si="9"/>
        <v>215</v>
      </c>
      <c r="K21" s="15">
        <f t="shared" si="0"/>
        <v>-0.2677165354330704</v>
      </c>
      <c r="L21" s="47">
        <f t="shared" si="6"/>
        <v>5.090551181102362</v>
      </c>
      <c r="M21" s="12">
        <f t="shared" si="5"/>
        <v>0.38435039370078794</v>
      </c>
      <c r="N21" s="5">
        <f t="shared" si="1"/>
        <v>4.822834645669292</v>
      </c>
      <c r="O21" s="12">
        <f t="shared" si="15"/>
        <v>0.8671259842519685</v>
      </c>
      <c r="P21" s="5">
        <f t="shared" si="7"/>
        <v>3.909448818897638</v>
      </c>
      <c r="Q21" s="14">
        <f t="shared" si="2"/>
        <v>3.6417322834645676</v>
      </c>
      <c r="R21" s="12">
        <f t="shared" si="10"/>
        <v>0.22342519685039264</v>
      </c>
      <c r="S21" s="25">
        <f t="shared" si="3"/>
        <v>0.5738188976377953</v>
      </c>
      <c r="T21" s="21">
        <f t="shared" si="4"/>
        <v>0.42618110236220474</v>
      </c>
      <c r="U21" s="21">
        <f t="shared" si="8"/>
        <v>1.3464203233256349</v>
      </c>
      <c r="V21" s="5">
        <f t="shared" si="11"/>
        <v>58.351181102362204</v>
      </c>
      <c r="W21" s="32">
        <f t="shared" si="12"/>
        <v>3.64330568803235</v>
      </c>
      <c r="X21" s="5">
        <f t="shared" si="13"/>
        <v>59.9511811023622</v>
      </c>
      <c r="Y21" s="32">
        <f t="shared" si="14"/>
        <v>3.5426271197965375</v>
      </c>
      <c r="Z21" s="4"/>
      <c r="AA21" s="3">
        <v>72.56</v>
      </c>
      <c r="AB21" s="4"/>
      <c r="AC21" s="5"/>
      <c r="AD21" s="4" t="s">
        <v>12</v>
      </c>
    </row>
    <row r="22" spans="1:30" ht="12.75">
      <c r="A22" s="37" t="s">
        <v>10</v>
      </c>
      <c r="B22" s="4" t="s">
        <v>4</v>
      </c>
      <c r="C22" s="41">
        <v>17</v>
      </c>
      <c r="D22" s="42">
        <v>8</v>
      </c>
      <c r="E22" s="41">
        <v>15</v>
      </c>
      <c r="F22" s="41">
        <v>0</v>
      </c>
      <c r="G22" s="35"/>
      <c r="H22" s="35"/>
      <c r="I22" s="40">
        <v>235</v>
      </c>
      <c r="J22" s="40">
        <f t="shared" si="9"/>
        <v>235</v>
      </c>
      <c r="K22" s="15">
        <f t="shared" si="0"/>
        <v>0.1259842519685046</v>
      </c>
      <c r="L22" s="47">
        <f t="shared" si="6"/>
        <v>5.090551181102362</v>
      </c>
      <c r="M22" s="12">
        <f t="shared" si="5"/>
        <v>0.38435039370078794</v>
      </c>
      <c r="N22" s="5">
        <f t="shared" si="1"/>
        <v>5.216535433070867</v>
      </c>
      <c r="O22" s="12">
        <f t="shared" si="15"/>
        <v>0.4734251968503935</v>
      </c>
      <c r="P22" s="5">
        <f t="shared" si="7"/>
        <v>3.909448818897638</v>
      </c>
      <c r="Q22" s="14">
        <f t="shared" si="2"/>
        <v>4.035433070866143</v>
      </c>
      <c r="R22" s="12">
        <f t="shared" si="10"/>
        <v>-0.17027559055118235</v>
      </c>
      <c r="S22" s="25">
        <f t="shared" si="3"/>
        <v>0.5738188976377953</v>
      </c>
      <c r="T22" s="21">
        <f t="shared" si="4"/>
        <v>0.42618110236220474</v>
      </c>
      <c r="U22" s="21">
        <f t="shared" si="8"/>
        <v>1.3464203233256349</v>
      </c>
      <c r="V22" s="5">
        <f t="shared" si="11"/>
        <v>58.351181102362204</v>
      </c>
      <c r="W22" s="32">
        <f t="shared" si="12"/>
        <v>3.64330568803235</v>
      </c>
      <c r="X22" s="5">
        <f t="shared" si="13"/>
        <v>59.9511811023622</v>
      </c>
      <c r="Y22" s="32">
        <f t="shared" si="14"/>
        <v>3.5426271197965375</v>
      </c>
      <c r="Z22" s="4" t="s">
        <v>8</v>
      </c>
      <c r="AA22" s="3">
        <v>74</v>
      </c>
      <c r="AB22" s="4" t="s">
        <v>2</v>
      </c>
      <c r="AC22" s="5">
        <v>22</v>
      </c>
      <c r="AD22" s="4"/>
    </row>
    <row r="23" spans="1:30" ht="12.75">
      <c r="A23" s="37" t="s">
        <v>13</v>
      </c>
      <c r="B23" s="4" t="s">
        <v>16</v>
      </c>
      <c r="C23" s="41">
        <v>17</v>
      </c>
      <c r="D23" s="42">
        <v>8</v>
      </c>
      <c r="E23" s="41">
        <v>20</v>
      </c>
      <c r="F23" s="41">
        <v>0</v>
      </c>
      <c r="G23" s="35"/>
      <c r="H23" s="35"/>
      <c r="I23" s="40">
        <v>235</v>
      </c>
      <c r="J23" s="40">
        <f t="shared" si="9"/>
        <v>235</v>
      </c>
      <c r="K23" s="15">
        <f t="shared" si="0"/>
        <v>0.1259842519685046</v>
      </c>
      <c r="L23" s="47">
        <f t="shared" si="6"/>
        <v>5.28740157480315</v>
      </c>
      <c r="M23" s="12">
        <f t="shared" si="5"/>
        <v>0.1875</v>
      </c>
      <c r="N23" s="5">
        <f t="shared" si="1"/>
        <v>5.413385826771655</v>
      </c>
      <c r="O23" s="12">
        <f t="shared" si="15"/>
        <v>0.2765748031496056</v>
      </c>
      <c r="P23" s="5">
        <f t="shared" si="7"/>
        <v>3.71259842519685</v>
      </c>
      <c r="Q23" s="14">
        <f t="shared" si="2"/>
        <v>3.8385826771653546</v>
      </c>
      <c r="R23" s="12">
        <f t="shared" si="10"/>
        <v>0.026574803149605586</v>
      </c>
      <c r="S23" s="25">
        <f t="shared" si="3"/>
        <v>0.5984251968503937</v>
      </c>
      <c r="T23" s="21">
        <f t="shared" si="4"/>
        <v>0.4015748031496063</v>
      </c>
      <c r="U23" s="21">
        <f t="shared" si="8"/>
        <v>1.4901960784313726</v>
      </c>
      <c r="V23" s="5">
        <f t="shared" si="11"/>
        <v>57.957480314960634</v>
      </c>
      <c r="W23" s="32">
        <f t="shared" si="12"/>
        <v>2.944014769024217</v>
      </c>
      <c r="X23" s="5">
        <f t="shared" si="13"/>
        <v>59.55748031496063</v>
      </c>
      <c r="Y23" s="32">
        <f t="shared" si="14"/>
        <v>2.8626603021772556</v>
      </c>
      <c r="Z23" s="4"/>
      <c r="AA23" s="3"/>
      <c r="AB23" s="4"/>
      <c r="AC23" s="5"/>
      <c r="AD23" s="4" t="s">
        <v>19</v>
      </c>
    </row>
    <row r="24" spans="1:30" ht="12.75">
      <c r="A24" s="37" t="s">
        <v>25</v>
      </c>
      <c r="B24" s="4" t="s">
        <v>26</v>
      </c>
      <c r="C24" s="41">
        <v>17</v>
      </c>
      <c r="D24" s="42">
        <v>8</v>
      </c>
      <c r="E24" s="41">
        <v>40</v>
      </c>
      <c r="F24" s="41">
        <v>0</v>
      </c>
      <c r="G24" s="35"/>
      <c r="H24" s="35"/>
      <c r="I24" s="40">
        <v>235</v>
      </c>
      <c r="J24" s="40">
        <f t="shared" si="9"/>
        <v>235</v>
      </c>
      <c r="K24" s="15">
        <f t="shared" si="0"/>
        <v>0.1259842519685046</v>
      </c>
      <c r="L24" s="47">
        <f t="shared" si="6"/>
        <v>6.074803149606299</v>
      </c>
      <c r="M24" s="12">
        <f t="shared" si="5"/>
        <v>-0.5999015748031491</v>
      </c>
      <c r="N24" s="5">
        <f t="shared" si="1"/>
        <v>6.200787401574804</v>
      </c>
      <c r="O24" s="12">
        <f t="shared" si="15"/>
        <v>-0.5108267716535435</v>
      </c>
      <c r="P24" s="5">
        <f t="shared" si="7"/>
        <v>2.925196850393701</v>
      </c>
      <c r="Q24" s="14">
        <f t="shared" si="2"/>
        <v>3.0511811023622055</v>
      </c>
      <c r="R24" s="12">
        <f t="shared" si="10"/>
        <v>0.8139763779527547</v>
      </c>
      <c r="S24" s="25">
        <f t="shared" si="3"/>
        <v>0.6968503937007874</v>
      </c>
      <c r="T24" s="21">
        <f t="shared" si="4"/>
        <v>0.3031496062992126</v>
      </c>
      <c r="U24" s="21">
        <f t="shared" si="8"/>
        <v>2.2987012987012987</v>
      </c>
      <c r="V24" s="5">
        <f t="shared" si="11"/>
        <v>56.38267716535433</v>
      </c>
      <c r="W24" s="32">
        <f t="shared" si="12"/>
        <v>0.14685109299170662</v>
      </c>
      <c r="X24" s="5">
        <f t="shared" si="13"/>
        <v>57.982677165354325</v>
      </c>
      <c r="Y24" s="32">
        <f t="shared" si="14"/>
        <v>0.1427930317000392</v>
      </c>
      <c r="Z24" s="4"/>
      <c r="AA24" s="3"/>
      <c r="AB24" s="4"/>
      <c r="AC24" s="5"/>
      <c r="AD24" s="4" t="s">
        <v>42</v>
      </c>
    </row>
    <row r="25" spans="1:30" ht="12.75">
      <c r="A25" s="37" t="s">
        <v>25</v>
      </c>
      <c r="B25" s="4" t="s">
        <v>26</v>
      </c>
      <c r="C25" s="41">
        <v>17</v>
      </c>
      <c r="D25" s="42">
        <v>8</v>
      </c>
      <c r="E25" s="41">
        <v>40</v>
      </c>
      <c r="F25" s="41">
        <v>18</v>
      </c>
      <c r="G25" s="35"/>
      <c r="H25" s="35"/>
      <c r="I25" s="40">
        <v>235</v>
      </c>
      <c r="J25" s="40">
        <f t="shared" si="9"/>
        <v>235</v>
      </c>
      <c r="K25" s="15">
        <f t="shared" si="0"/>
        <v>0.1259842519685046</v>
      </c>
      <c r="L25" s="47">
        <f>((E25-F25)/25.4)+(D25/2)+0.5</f>
        <v>5.366141732283465</v>
      </c>
      <c r="M25" s="12">
        <f t="shared" si="5"/>
        <v>0.10875984251968518</v>
      </c>
      <c r="N25" s="5">
        <f t="shared" si="1"/>
        <v>5.492125984251969</v>
      </c>
      <c r="O25" s="12">
        <f t="shared" si="15"/>
        <v>0.19783464566929077</v>
      </c>
      <c r="P25" s="5">
        <f>D25+1-L25</f>
        <v>3.633858267716535</v>
      </c>
      <c r="Q25" s="14">
        <f t="shared" si="2"/>
        <v>3.75984251968504</v>
      </c>
      <c r="R25" s="12">
        <f t="shared" si="10"/>
        <v>0.1053149606299204</v>
      </c>
      <c r="S25" s="25">
        <f>(((E25-F25)/25.4)+(D25/2))/D25</f>
        <v>0.6082677165354331</v>
      </c>
      <c r="T25" s="21">
        <f>(-((E25-F25)/25.4)+(D25/2))/D25</f>
        <v>0.3917322834645669</v>
      </c>
      <c r="U25" s="21">
        <f>S25/T25</f>
        <v>1.5527638190954776</v>
      </c>
      <c r="V25" s="5">
        <f>($V$4)-(2*$P$4)+2*P25</f>
        <v>57.8</v>
      </c>
      <c r="W25" s="32">
        <f>(((($V$4)-(2*$P$4)+2*P25)/($V$4))-1)*100</f>
        <v>2.6642984014209503</v>
      </c>
      <c r="X25" s="5">
        <f>($X$4)-(2*$P$4)+2*P25</f>
        <v>59.39999999999999</v>
      </c>
      <c r="Y25" s="32">
        <f>(((($X$4)-(2*$P$4)+2*P25)/($X$4))-1)*100</f>
        <v>2.5906735751295207</v>
      </c>
      <c r="Z25" s="4"/>
      <c r="AA25" s="3"/>
      <c r="AB25" s="4"/>
      <c r="AC25" s="5"/>
      <c r="AD25" s="4" t="s">
        <v>39</v>
      </c>
    </row>
    <row r="26" spans="1:30" ht="12.75">
      <c r="A26" s="37" t="s">
        <v>25</v>
      </c>
      <c r="B26" s="4" t="s">
        <v>26</v>
      </c>
      <c r="C26" s="41">
        <v>17</v>
      </c>
      <c r="D26" s="42">
        <v>8</v>
      </c>
      <c r="E26" s="41">
        <v>40</v>
      </c>
      <c r="F26" s="41">
        <v>22</v>
      </c>
      <c r="G26" s="35"/>
      <c r="H26" s="35"/>
      <c r="I26" s="40">
        <v>235</v>
      </c>
      <c r="J26" s="40">
        <f t="shared" si="9"/>
        <v>235</v>
      </c>
      <c r="K26" s="15">
        <f t="shared" si="0"/>
        <v>0.1259842519685046</v>
      </c>
      <c r="L26" s="47">
        <f t="shared" si="6"/>
        <v>5.208661417322835</v>
      </c>
      <c r="M26" s="12">
        <f t="shared" si="5"/>
        <v>0.2662401574803148</v>
      </c>
      <c r="N26" s="5">
        <f t="shared" si="1"/>
        <v>5.334645669291339</v>
      </c>
      <c r="O26" s="12">
        <f t="shared" si="15"/>
        <v>0.3553149606299213</v>
      </c>
      <c r="P26" s="5">
        <f t="shared" si="7"/>
        <v>3.791338582677165</v>
      </c>
      <c r="Q26" s="14">
        <f t="shared" si="2"/>
        <v>3.9173228346456703</v>
      </c>
      <c r="R26" s="12">
        <f t="shared" si="10"/>
        <v>-0.05216535433071012</v>
      </c>
      <c r="S26" s="25">
        <f t="shared" si="3"/>
        <v>0.5885826771653544</v>
      </c>
      <c r="T26" s="21">
        <f t="shared" si="4"/>
        <v>0.41141732283464566</v>
      </c>
      <c r="U26" s="21">
        <f t="shared" si="8"/>
        <v>1.4306220095693782</v>
      </c>
      <c r="V26" s="5">
        <f t="shared" si="11"/>
        <v>58.114960629921256</v>
      </c>
      <c r="W26" s="32">
        <f t="shared" si="12"/>
        <v>3.2237311366274612</v>
      </c>
      <c r="X26" s="5">
        <f t="shared" si="13"/>
        <v>59.71496062992125</v>
      </c>
      <c r="Y26" s="32">
        <f t="shared" si="14"/>
        <v>3.1346470292249684</v>
      </c>
      <c r="Z26" s="4"/>
      <c r="AA26" s="3"/>
      <c r="AB26" s="4"/>
      <c r="AC26" s="5"/>
      <c r="AD26" s="4" t="s">
        <v>43</v>
      </c>
    </row>
    <row r="27" spans="1:30" ht="12.75">
      <c r="A27" s="37" t="s">
        <v>55</v>
      </c>
      <c r="B27" s="4"/>
      <c r="C27" s="41">
        <v>17</v>
      </c>
      <c r="D27" s="42">
        <v>8.5</v>
      </c>
      <c r="E27" s="41">
        <v>14</v>
      </c>
      <c r="F27" s="41">
        <v>0</v>
      </c>
      <c r="G27" s="35"/>
      <c r="H27" s="35"/>
      <c r="I27" s="40">
        <v>235</v>
      </c>
      <c r="J27" s="40">
        <f t="shared" si="9"/>
        <v>235</v>
      </c>
      <c r="K27" s="15">
        <f t="shared" si="0"/>
        <v>-0.1240157480314954</v>
      </c>
      <c r="L27" s="47">
        <f t="shared" si="6"/>
        <v>5.301181102362205</v>
      </c>
      <c r="M27" s="12">
        <f t="shared" si="5"/>
        <v>0.17372047244094535</v>
      </c>
      <c r="N27" s="5">
        <f t="shared" si="1"/>
        <v>5.177165354330709</v>
      </c>
      <c r="O27" s="12">
        <f t="shared" si="15"/>
        <v>0.5127952755905509</v>
      </c>
      <c r="P27" s="5">
        <f t="shared" si="7"/>
        <v>4.198818897637795</v>
      </c>
      <c r="Q27" s="14">
        <f t="shared" si="2"/>
        <v>4.0748031496063</v>
      </c>
      <c r="R27" s="12">
        <f t="shared" si="10"/>
        <v>-0.20964566929133976</v>
      </c>
      <c r="S27" s="25">
        <f t="shared" si="3"/>
        <v>0.564844835572024</v>
      </c>
      <c r="T27" s="21">
        <f t="shared" si="4"/>
        <v>0.4351551644279759</v>
      </c>
      <c r="U27" s="21">
        <f t="shared" si="8"/>
        <v>1.2980308674827035</v>
      </c>
      <c r="V27" s="5">
        <f t="shared" si="11"/>
        <v>58.92992125984252</v>
      </c>
      <c r="W27" s="32">
        <f t="shared" si="12"/>
        <v>4.671263338974296</v>
      </c>
      <c r="X27" s="5">
        <f t="shared" si="13"/>
        <v>60.52992125984252</v>
      </c>
      <c r="Y27" s="32">
        <f t="shared" si="14"/>
        <v>4.542178341696923</v>
      </c>
      <c r="Z27" s="4"/>
      <c r="AA27" s="3"/>
      <c r="AB27" s="4"/>
      <c r="AC27" s="5"/>
      <c r="AD27" s="4" t="s">
        <v>56</v>
      </c>
    </row>
    <row r="28" spans="1:30" ht="12.75">
      <c r="A28" s="37" t="s">
        <v>45</v>
      </c>
      <c r="B28" s="4" t="s">
        <v>46</v>
      </c>
      <c r="C28" s="41">
        <v>18</v>
      </c>
      <c r="D28" s="42">
        <v>8.5</v>
      </c>
      <c r="E28" s="41">
        <v>15</v>
      </c>
      <c r="F28" s="41">
        <v>0</v>
      </c>
      <c r="G28" s="35"/>
      <c r="H28" s="35"/>
      <c r="I28" s="40">
        <v>245</v>
      </c>
      <c r="J28" s="40">
        <f t="shared" si="9"/>
        <v>245</v>
      </c>
      <c r="K28" s="15">
        <f t="shared" si="0"/>
        <v>0.07283464566929165</v>
      </c>
      <c r="L28" s="47">
        <f t="shared" si="6"/>
        <v>5.340551181102362</v>
      </c>
      <c r="M28" s="12">
        <f t="shared" si="5"/>
        <v>0.13435039370078794</v>
      </c>
      <c r="N28" s="5">
        <f t="shared" si="1"/>
        <v>5.413385826771654</v>
      </c>
      <c r="O28" s="12">
        <f t="shared" si="15"/>
        <v>0.2765748031496065</v>
      </c>
      <c r="P28" s="5">
        <f t="shared" si="7"/>
        <v>4.159448818897638</v>
      </c>
      <c r="Q28" s="14">
        <f t="shared" si="2"/>
        <v>4.23228346456693</v>
      </c>
      <c r="R28" s="12">
        <f t="shared" si="10"/>
        <v>-0.3671259842519694</v>
      </c>
      <c r="S28" s="25">
        <f t="shared" si="3"/>
        <v>0.5694766095414544</v>
      </c>
      <c r="T28" s="21">
        <f t="shared" si="4"/>
        <v>0.43052339045854565</v>
      </c>
      <c r="U28" s="21">
        <f t="shared" si="8"/>
        <v>1.3227541689080151</v>
      </c>
      <c r="V28" s="5">
        <f t="shared" si="11"/>
        <v>58.851181102362204</v>
      </c>
      <c r="W28" s="32">
        <f t="shared" si="12"/>
        <v>4.531405155172652</v>
      </c>
      <c r="X28" s="5">
        <f t="shared" si="13"/>
        <v>60.4511811023622</v>
      </c>
      <c r="Y28" s="32">
        <f t="shared" si="14"/>
        <v>4.406184978173067</v>
      </c>
      <c r="Z28" s="4"/>
      <c r="AA28" s="3"/>
      <c r="AB28" s="4"/>
      <c r="AC28" s="5"/>
      <c r="AD28" s="4" t="s">
        <v>47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D. Doughtie</dc:creator>
  <cp:keywords/>
  <dc:description/>
  <cp:lastModifiedBy>Robert Anderson</cp:lastModifiedBy>
  <dcterms:created xsi:type="dcterms:W3CDTF">2000-10-17T17:41:24Z</dcterms:created>
  <dcterms:modified xsi:type="dcterms:W3CDTF">2000-12-18T01:51:38Z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